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burnme-my.sharepoint.com/personal/jbrenchick_auburnmaine_gov/Documents/Desktop/Ag Committee/Draft List/"/>
    </mc:Choice>
  </mc:AlternateContent>
  <xr:revisionPtr revIDLastSave="0" documentId="8_{B8DF9DB6-E95A-4549-9CC7-56B39E54671A}" xr6:coauthVersionLast="47" xr6:coauthVersionMax="47" xr10:uidLastSave="{00000000-0000-0000-0000-000000000000}"/>
  <bookViews>
    <workbookView xWindow="-120" yWindow="-120" windowWidth="29040" windowHeight="15840" xr2:uid="{615766B5-202B-4BAC-A2C4-A06C8D56C3B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5" i="1" l="1"/>
  <c r="N54" i="1"/>
  <c r="M54" i="1"/>
  <c r="L54" i="1"/>
  <c r="J54" i="1"/>
  <c r="I54" i="1"/>
  <c r="H54" i="1"/>
  <c r="G54" i="1"/>
  <c r="F54" i="1"/>
  <c r="E54" i="1"/>
  <c r="Q52" i="1"/>
  <c r="P52" i="1"/>
  <c r="O52" i="1"/>
  <c r="K52" i="1"/>
  <c r="Q51" i="1"/>
  <c r="P51" i="1"/>
  <c r="R51" i="1" s="1"/>
  <c r="O51" i="1"/>
  <c r="K51" i="1"/>
  <c r="Q50" i="1"/>
  <c r="P50" i="1"/>
  <c r="R50" i="1" s="1"/>
  <c r="K50" i="1"/>
  <c r="Q49" i="1"/>
  <c r="P49" i="1"/>
  <c r="O49" i="1"/>
  <c r="K49" i="1"/>
  <c r="Q48" i="1"/>
  <c r="P48" i="1"/>
  <c r="R48" i="1" s="1"/>
  <c r="O48" i="1"/>
  <c r="K48" i="1"/>
  <c r="Q47" i="1"/>
  <c r="P47" i="1"/>
  <c r="O47" i="1"/>
  <c r="K47" i="1"/>
  <c r="Q46" i="1"/>
  <c r="P46" i="1"/>
  <c r="R46" i="1" s="1"/>
  <c r="O46" i="1"/>
  <c r="K46" i="1"/>
  <c r="Q45" i="1"/>
  <c r="P45" i="1"/>
  <c r="R45" i="1" s="1"/>
  <c r="O45" i="1"/>
  <c r="K45" i="1"/>
  <c r="Q44" i="1"/>
  <c r="P44" i="1"/>
  <c r="O44" i="1"/>
  <c r="K44" i="1"/>
  <c r="Q43" i="1"/>
  <c r="P43" i="1"/>
  <c r="O43" i="1"/>
  <c r="K43" i="1"/>
  <c r="Q42" i="1"/>
  <c r="P42" i="1"/>
  <c r="R42" i="1" s="1"/>
  <c r="O42" i="1"/>
  <c r="K42" i="1"/>
  <c r="R41" i="1"/>
  <c r="Q41" i="1"/>
  <c r="K41" i="1"/>
  <c r="Q40" i="1"/>
  <c r="P40" i="1"/>
  <c r="R40" i="1" s="1"/>
  <c r="O40" i="1"/>
  <c r="K40" i="1"/>
  <c r="Q39" i="1"/>
  <c r="P39" i="1"/>
  <c r="R39" i="1" s="1"/>
  <c r="O39" i="1"/>
  <c r="K39" i="1"/>
  <c r="Q38" i="1"/>
  <c r="P38" i="1"/>
  <c r="R38" i="1" s="1"/>
  <c r="K38" i="1"/>
  <c r="Q37" i="1"/>
  <c r="P37" i="1"/>
  <c r="R37" i="1" s="1"/>
  <c r="K37" i="1"/>
  <c r="Q36" i="1"/>
  <c r="P36" i="1"/>
  <c r="R36" i="1" s="1"/>
  <c r="O36" i="1"/>
  <c r="K36" i="1"/>
  <c r="Q35" i="1"/>
  <c r="P35" i="1"/>
  <c r="O35" i="1"/>
  <c r="K35" i="1"/>
  <c r="Q34" i="1"/>
  <c r="P34" i="1"/>
  <c r="R34" i="1" s="1"/>
  <c r="O34" i="1"/>
  <c r="K34" i="1"/>
  <c r="Q33" i="1"/>
  <c r="P33" i="1"/>
  <c r="R33" i="1" s="1"/>
  <c r="K33" i="1"/>
  <c r="Q32" i="1"/>
  <c r="P32" i="1"/>
  <c r="R32" i="1" s="1"/>
  <c r="O32" i="1"/>
  <c r="K32" i="1"/>
  <c r="Q31" i="1"/>
  <c r="P31" i="1"/>
  <c r="R31" i="1" s="1"/>
  <c r="O31" i="1"/>
  <c r="K31" i="1"/>
  <c r="Q30" i="1"/>
  <c r="R30" i="1" s="1"/>
  <c r="P30" i="1"/>
  <c r="O30" i="1"/>
  <c r="K30" i="1"/>
  <c r="Q29" i="1"/>
  <c r="P29" i="1"/>
  <c r="O29" i="1"/>
  <c r="K29" i="1"/>
  <c r="Q28" i="1"/>
  <c r="P28" i="1"/>
  <c r="R28" i="1" s="1"/>
  <c r="O28" i="1"/>
  <c r="K28" i="1"/>
  <c r="Q27" i="1"/>
  <c r="P27" i="1"/>
  <c r="R27" i="1" s="1"/>
  <c r="O27" i="1"/>
  <c r="K27" i="1"/>
  <c r="Q26" i="1"/>
  <c r="P26" i="1"/>
  <c r="R26" i="1" s="1"/>
  <c r="O26" i="1"/>
  <c r="K26" i="1"/>
  <c r="R25" i="1"/>
  <c r="Q25" i="1"/>
  <c r="K25" i="1"/>
  <c r="Q24" i="1"/>
  <c r="P24" i="1"/>
  <c r="O24" i="1"/>
  <c r="K24" i="1"/>
  <c r="Q23" i="1"/>
  <c r="P23" i="1"/>
  <c r="R23" i="1" s="1"/>
  <c r="O23" i="1"/>
  <c r="K23" i="1"/>
  <c r="Q22" i="1"/>
  <c r="P22" i="1"/>
  <c r="R22" i="1" s="1"/>
  <c r="O22" i="1"/>
  <c r="K22" i="1"/>
  <c r="Q21" i="1"/>
  <c r="P21" i="1"/>
  <c r="R21" i="1" s="1"/>
  <c r="O21" i="1"/>
  <c r="K21" i="1"/>
  <c r="Q20" i="1"/>
  <c r="R20" i="1" s="1"/>
  <c r="P20" i="1"/>
  <c r="O20" i="1"/>
  <c r="K20" i="1"/>
  <c r="Q19" i="1"/>
  <c r="P19" i="1"/>
  <c r="O19" i="1"/>
  <c r="K19" i="1"/>
  <c r="R18" i="1"/>
  <c r="Q18" i="1"/>
  <c r="Q17" i="1"/>
  <c r="P17" i="1"/>
  <c r="O17" i="1"/>
  <c r="K17" i="1"/>
  <c r="Q16" i="1"/>
  <c r="R16" i="1" s="1"/>
  <c r="P16" i="1"/>
  <c r="K16" i="1"/>
  <c r="Q15" i="1"/>
  <c r="P15" i="1"/>
  <c r="R15" i="1" s="1"/>
  <c r="O15" i="1"/>
  <c r="K15" i="1"/>
  <c r="Q14" i="1"/>
  <c r="P14" i="1"/>
  <c r="R14" i="1" s="1"/>
  <c r="O14" i="1"/>
  <c r="K14" i="1"/>
  <c r="Q13" i="1"/>
  <c r="P13" i="1"/>
  <c r="K13" i="1"/>
  <c r="Q12" i="1"/>
  <c r="P12" i="1"/>
  <c r="R12" i="1" s="1"/>
  <c r="K12" i="1"/>
  <c r="Q11" i="1"/>
  <c r="P11" i="1"/>
  <c r="R11" i="1" s="1"/>
  <c r="P10" i="1"/>
  <c r="R10" i="1" s="1"/>
  <c r="K10" i="1"/>
  <c r="Q9" i="1"/>
  <c r="P9" i="1"/>
  <c r="K9" i="1"/>
  <c r="Q8" i="1"/>
  <c r="P8" i="1"/>
  <c r="K8" i="1"/>
  <c r="Q7" i="1"/>
  <c r="P7" i="1"/>
  <c r="K7" i="1"/>
  <c r="Q6" i="1"/>
  <c r="P6" i="1"/>
  <c r="K6" i="1"/>
  <c r="Q5" i="1"/>
  <c r="P5" i="1"/>
  <c r="R5" i="1" s="1"/>
  <c r="K5" i="1"/>
  <c r="Q4" i="1"/>
  <c r="P4" i="1"/>
  <c r="P54" i="1" s="1"/>
  <c r="K4" i="1"/>
  <c r="K54" i="1" l="1"/>
  <c r="R4" i="1"/>
  <c r="R54" i="1" s="1"/>
  <c r="R6" i="1"/>
  <c r="R7" i="1"/>
  <c r="R8" i="1"/>
  <c r="R9" i="1"/>
  <c r="R13" i="1"/>
  <c r="R17" i="1"/>
  <c r="R19" i="1"/>
  <c r="R24" i="1"/>
  <c r="R29" i="1"/>
  <c r="R35" i="1"/>
  <c r="R43" i="1"/>
  <c r="R44" i="1"/>
  <c r="R47" i="1"/>
  <c r="R49" i="1"/>
  <c r="R52" i="1"/>
  <c r="O54" i="1"/>
  <c r="Q53" i="1"/>
</calcChain>
</file>

<file path=xl/sharedStrings.xml><?xml version="1.0" encoding="utf-8"?>
<sst xmlns="http://schemas.openxmlformats.org/spreadsheetml/2006/main" count="124" uniqueCount="101">
  <si>
    <t>SW  429</t>
  </si>
  <si>
    <t>MW  458</t>
  </si>
  <si>
    <t>HW 372  Values updated 6/11/2020</t>
  </si>
  <si>
    <t>FARMLAND/OPENSPACE 2020</t>
  </si>
  <si>
    <t>MAP</t>
  </si>
  <si>
    <t>LOT</t>
  </si>
  <si>
    <t>NAME</t>
  </si>
  <si>
    <t>LOCATION OF CLASSIFIED LAND</t>
  </si>
  <si>
    <t>ORCHARD</t>
  </si>
  <si>
    <t>CROP</t>
  </si>
  <si>
    <t>PASTURE</t>
  </si>
  <si>
    <t>HORT 1</t>
  </si>
  <si>
    <t>HORT 11</t>
  </si>
  <si>
    <t>BLUE BERRY</t>
  </si>
  <si>
    <t>TOTAL FARMLAND</t>
  </si>
  <si>
    <t>SOFTWD</t>
  </si>
  <si>
    <t>MIXWD</t>
  </si>
  <si>
    <t>HARDWD</t>
  </si>
  <si>
    <t>TOTAL FOREST LAND</t>
  </si>
  <si>
    <t xml:space="preserve">VALUATION FARMLAND </t>
  </si>
  <si>
    <t>VALUATION WOODLAND</t>
  </si>
  <si>
    <t xml:space="preserve"> VALUATION OF ALL CLASSIFIED LAND</t>
  </si>
  <si>
    <t>YEAR  ACCEPTED</t>
  </si>
  <si>
    <t>310 SOPERS MILL ROAD LLC</t>
  </si>
  <si>
    <t>310 SOPERS MILL RD</t>
  </si>
  <si>
    <t>APPLE RIDGE FARMS</t>
  </si>
  <si>
    <t>1040 PERKINS RIDGE RD</t>
  </si>
  <si>
    <t>PERKINS RIDGE RD</t>
  </si>
  <si>
    <t>1470 PERKINS RIDGE RD</t>
  </si>
  <si>
    <t>31-1</t>
  </si>
  <si>
    <t>ARMSTRONG, CHARLES&amp;EUSDEN</t>
  </si>
  <si>
    <t>314 MAPLE HILL RD</t>
  </si>
  <si>
    <t>BAIZLEY, JEFFREY S</t>
  </si>
  <si>
    <t>919 NORTH RIVER RD</t>
  </si>
  <si>
    <t>BARTLETT, TIMOTHY</t>
  </si>
  <si>
    <t>46 HATCH RD</t>
  </si>
  <si>
    <t>BISHOP, DAVID</t>
  </si>
  <si>
    <t>335 WITHAM RD</t>
  </si>
  <si>
    <t>BOSWORTH, CHARLES</t>
  </si>
  <si>
    <t>229 JORDAN SCHOOL RD</t>
  </si>
  <si>
    <t>JORDAN SCHOOL RD</t>
  </si>
  <si>
    <t>6-2</t>
  </si>
  <si>
    <t>BOWIE, ROBERT &amp; SUSAN</t>
  </si>
  <si>
    <t>1215 RIVERSIDE DR</t>
  </si>
  <si>
    <t>CARR, JEFFREY L</t>
  </si>
  <si>
    <t>272 S WITHAM RD</t>
  </si>
  <si>
    <t>COMBINED W/365-31-1</t>
  </si>
  <si>
    <t>325 MAPLE HILL RD</t>
  </si>
  <si>
    <t>CYR, TIM &amp; JUDY</t>
  </si>
  <si>
    <t>FLETCHER RD</t>
  </si>
  <si>
    <t>DAILEY, TERRY M</t>
  </si>
  <si>
    <t>1054 NORTH RIVER RD</t>
  </si>
  <si>
    <t>1-001</t>
  </si>
  <si>
    <t>DELEKTO, CARL</t>
  </si>
  <si>
    <t>597 RIVERSIDE DR</t>
  </si>
  <si>
    <t>FIELD, GEORGE H SR</t>
  </si>
  <si>
    <t>WEST HARDSCRABBLE RD</t>
  </si>
  <si>
    <t>116 WEST HARDSCRABBLE RD</t>
  </si>
  <si>
    <t>MERGED W/115-20 INTO 89-5</t>
  </si>
  <si>
    <t>FOSS, ROBERT&amp;HELEN, LIVING TRUST</t>
  </si>
  <si>
    <t>2175 RIVERSIDE DR</t>
  </si>
  <si>
    <t>29-1</t>
  </si>
  <si>
    <t>FOSS, ROBERT&amp;HELEN,LIVING TRUST</t>
  </si>
  <si>
    <t>PENLEY CORNER ROAD</t>
  </si>
  <si>
    <t>GALLAGHER, PAUL &amp; LYNN</t>
  </si>
  <si>
    <t>145 HOBART RD</t>
  </si>
  <si>
    <t>GARDNER, SCOTT &amp; KATHLEEN</t>
  </si>
  <si>
    <t xml:space="preserve">337 FICKETT RD </t>
  </si>
  <si>
    <t>KEENE, MAURICE &amp; SHIRLEY</t>
  </si>
  <si>
    <t>136 STETSON RD</t>
  </si>
  <si>
    <t>800 N RIVER RD</t>
  </si>
  <si>
    <t>NORTH RIVER RD</t>
  </si>
  <si>
    <t>DEER RIPS RD</t>
  </si>
  <si>
    <t>ELMWOOD RD</t>
  </si>
  <si>
    <t>JOHN F MURPHY HOMES</t>
  </si>
  <si>
    <t>876 SUMMER STREET</t>
  </si>
  <si>
    <t>994 SUMMER</t>
  </si>
  <si>
    <t>SUMMER</t>
  </si>
  <si>
    <t>LEWIS, CHRISTOPHER</t>
  </si>
  <si>
    <t>1030 NORTH RIVER RD</t>
  </si>
  <si>
    <t>MALONEY, JOSEPH</t>
  </si>
  <si>
    <t>merged w/87-14</t>
  </si>
  <si>
    <t>NICHOLS, RAY &amp; BROOKS, TINA</t>
  </si>
  <si>
    <t>96 QUAIL RUN</t>
  </si>
  <si>
    <t>85 QUAIL RIN</t>
  </si>
  <si>
    <t>125 BRIGHTON HILL RD</t>
  </si>
  <si>
    <t>RATHBUN, BENTLEY</t>
  </si>
  <si>
    <t>1372 NORTH RIVER RD</t>
  </si>
  <si>
    <t xml:space="preserve">RATHBUN, BENTLEY </t>
  </si>
  <si>
    <t>SARGENT, DAVID  &amp; JAMES</t>
  </si>
  <si>
    <t>636 NORTH RIVER RD</t>
  </si>
  <si>
    <t>SHAW, KATHLEEN</t>
  </si>
  <si>
    <t>1200 SOPERS MILL RD</t>
  </si>
  <si>
    <t>SKELTON, WILLIAM &amp; SARAH</t>
  </si>
  <si>
    <t>224 S WITHAM RD</t>
  </si>
  <si>
    <t>S WITHAM RD</t>
  </si>
  <si>
    <t>WALLINGFORD REALTY</t>
  </si>
  <si>
    <t>1240 PERKINS RIDGE RD</t>
  </si>
  <si>
    <t xml:space="preserve">WHITING, G HENRY </t>
  </si>
  <si>
    <t>710 SUMMER ST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</si>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</sst>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5" fillId="0" borderId="0" xfId="0" applyFo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1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1" applyNumberFormat="1" applyFont="1" applyFill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6" fontId="7" fillId="0" borderId="0" xfId="0" quotePrefix="1" applyNumberFormat="1" applyFont="1" applyBorder="1" applyAlignment="1">
      <alignment horizontal="center"/>
    </xf>
    <xf numFmtId="0" fontId="8" fillId="0" borderId="0" xfId="0" applyFont="1" applyFill="1" applyBorder="1"/>
    <xf numFmtId="16" fontId="7" fillId="0" borderId="0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4" fontId="7" fillId="0" borderId="0" xfId="1" applyNumberFormat="1" applyFont="1" applyBorder="1"/>
    <xf numFmtId="164" fontId="2" fillId="2" borderId="4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5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5409-DC89-4B17-A089-3B078CE9A7AF}">
  <dimension ref="A1:U55"/>
  <sheetViews>
    <sheetView tabSelected="1" topLeftCell="D1" workbookViewId="0">
      <selection activeCell="X18" sqref="X18"/>
    </sheetView>
  </sheetViews>
  <sheetFormatPr defaultColWidth="9.140625" defaultRowHeight="15.75" x14ac:dyDescent="0.25"/>
  <cols>
    <col min="1" max="1" width="11" style="7" customWidth="1"/>
    <col min="2" max="2" width="12.5703125" style="7" customWidth="1"/>
    <col min="3" max="3" width="38" style="7" customWidth="1"/>
    <col min="4" max="4" width="32" style="7" customWidth="1"/>
    <col min="5" max="5" width="14.28515625" style="7" customWidth="1"/>
    <col min="6" max="6" width="9.140625" style="7"/>
    <col min="7" max="7" width="12.140625" style="7" customWidth="1"/>
    <col min="8" max="8" width="8.140625" style="7" customWidth="1"/>
    <col min="9" max="9" width="8.5703125" style="7" customWidth="1"/>
    <col min="10" max="10" width="9.140625" style="7"/>
    <col min="11" max="11" width="15.5703125" style="7" customWidth="1"/>
    <col min="12" max="12" width="11.140625" style="7" customWidth="1"/>
    <col min="13" max="13" width="11.85546875" style="7" customWidth="1"/>
    <col min="14" max="14" width="8.42578125" style="7" customWidth="1"/>
    <col min="15" max="15" width="10.85546875" style="7" customWidth="1"/>
    <col min="16" max="16" width="16.140625" style="36" customWidth="1"/>
    <col min="17" max="17" width="18.7109375" style="36" customWidth="1"/>
    <col min="18" max="18" width="21.140625" style="36" customWidth="1"/>
    <col min="19" max="19" width="12.5703125" style="7" customWidth="1"/>
    <col min="20" max="16384" width="9.140625" style="7"/>
  </cols>
  <sheetData>
    <row r="1" spans="1:19" ht="18.75" x14ac:dyDescent="0.3">
      <c r="A1" s="1" t="s">
        <v>0</v>
      </c>
      <c r="B1" s="2" t="s">
        <v>1</v>
      </c>
      <c r="C1" s="3" t="s">
        <v>2</v>
      </c>
      <c r="D1" s="4"/>
      <c r="E1" s="5"/>
      <c r="F1" s="5"/>
      <c r="G1" s="3" t="s">
        <v>3</v>
      </c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5"/>
    </row>
    <row r="2" spans="1:19" ht="56.25" x14ac:dyDescent="0.3">
      <c r="A2" s="8" t="s">
        <v>4</v>
      </c>
      <c r="B2" s="9" t="s">
        <v>5</v>
      </c>
      <c r="C2" s="10" t="s">
        <v>6</v>
      </c>
      <c r="D2" s="10" t="s">
        <v>7</v>
      </c>
      <c r="E2" s="9" t="s">
        <v>8</v>
      </c>
      <c r="F2" s="9" t="s">
        <v>9</v>
      </c>
      <c r="G2" s="10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  <c r="P2" s="11" t="s">
        <v>19</v>
      </c>
      <c r="Q2" s="11" t="s">
        <v>20</v>
      </c>
      <c r="R2" s="11" t="s">
        <v>21</v>
      </c>
      <c r="S2" s="9" t="s">
        <v>22</v>
      </c>
    </row>
    <row r="3" spans="1:19" x14ac:dyDescent="0.25">
      <c r="A3" s="12"/>
      <c r="B3" s="13"/>
      <c r="C3" s="14"/>
      <c r="D3" s="14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  <c r="P3" s="17"/>
      <c r="Q3" s="17"/>
      <c r="R3" s="18"/>
      <c r="S3" s="13"/>
    </row>
    <row r="4" spans="1:19" x14ac:dyDescent="0.25">
      <c r="A4" s="19">
        <v>113</v>
      </c>
      <c r="B4" s="20">
        <v>19</v>
      </c>
      <c r="C4" s="21" t="s">
        <v>23</v>
      </c>
      <c r="D4" s="21" t="s">
        <v>24</v>
      </c>
      <c r="E4" s="22"/>
      <c r="F4" s="22"/>
      <c r="G4" s="22">
        <v>6.09</v>
      </c>
      <c r="H4" s="22">
        <v>2</v>
      </c>
      <c r="I4" s="22"/>
      <c r="J4" s="22"/>
      <c r="K4" s="22">
        <f>SUM(G4:J4)</f>
        <v>8.09</v>
      </c>
      <c r="L4" s="22"/>
      <c r="M4" s="22">
        <v>0.6</v>
      </c>
      <c r="N4" s="22"/>
      <c r="O4" s="22"/>
      <c r="P4" s="23">
        <f>SUM(E4*450)+(F4*400)+(G4*325)+(H4*450)+(I4*550)+(J4*400)</f>
        <v>2879.25</v>
      </c>
      <c r="Q4" s="24">
        <f>SUM(L4*429)+(M4*458)+(N4*372)</f>
        <v>274.8</v>
      </c>
      <c r="R4" s="23">
        <f>SUM(P4:Q4)</f>
        <v>3154.05</v>
      </c>
      <c r="S4" s="20">
        <v>2013</v>
      </c>
    </row>
    <row r="5" spans="1:19" x14ac:dyDescent="0.25">
      <c r="A5" s="19">
        <v>295</v>
      </c>
      <c r="B5" s="20">
        <v>4</v>
      </c>
      <c r="C5" s="25" t="s">
        <v>25</v>
      </c>
      <c r="D5" s="25" t="s">
        <v>26</v>
      </c>
      <c r="E5" s="22">
        <v>50.98</v>
      </c>
      <c r="F5" s="22"/>
      <c r="G5" s="22"/>
      <c r="H5" s="22"/>
      <c r="I5" s="22"/>
      <c r="J5" s="22"/>
      <c r="K5" s="22">
        <f>E5</f>
        <v>50.98</v>
      </c>
      <c r="L5" s="22"/>
      <c r="M5" s="22"/>
      <c r="N5" s="22"/>
      <c r="O5" s="22"/>
      <c r="P5" s="23">
        <f t="shared" ref="P5:P17" si="0">SUM(E5*450)+(F5*400)+(G5*325)+(H5*450)+(I5*550)+(J5*400)</f>
        <v>22941</v>
      </c>
      <c r="Q5" s="24">
        <f>SUM(L6*427)+(M6*451)+(N6*361)</f>
        <v>0</v>
      </c>
      <c r="R5" s="23">
        <f>SUM(P5:P5)</f>
        <v>22941</v>
      </c>
      <c r="S5" s="20">
        <v>1997</v>
      </c>
    </row>
    <row r="6" spans="1:19" x14ac:dyDescent="0.25">
      <c r="A6" s="19">
        <v>295</v>
      </c>
      <c r="B6" s="20">
        <v>6</v>
      </c>
      <c r="C6" s="25" t="s">
        <v>25</v>
      </c>
      <c r="D6" s="25" t="s">
        <v>27</v>
      </c>
      <c r="E6" s="22">
        <v>70.41</v>
      </c>
      <c r="F6" s="22"/>
      <c r="G6" s="22"/>
      <c r="H6" s="22"/>
      <c r="I6" s="22"/>
      <c r="J6" s="22"/>
      <c r="K6" s="22">
        <f>E6</f>
        <v>70.41</v>
      </c>
      <c r="L6" s="22"/>
      <c r="M6" s="22"/>
      <c r="N6" s="22"/>
      <c r="O6" s="22"/>
      <c r="P6" s="23">
        <f t="shared" si="0"/>
        <v>31684.5</v>
      </c>
      <c r="Q6" s="24">
        <f>SUM(L7*429)+(M7*458)+(N7*372)</f>
        <v>12824</v>
      </c>
      <c r="R6" s="23">
        <f t="shared" ref="R6:R17" si="1">SUM(P6:Q6)</f>
        <v>44508.5</v>
      </c>
      <c r="S6" s="20">
        <v>2016</v>
      </c>
    </row>
    <row r="7" spans="1:19" x14ac:dyDescent="0.25">
      <c r="A7" s="19">
        <v>319</v>
      </c>
      <c r="B7" s="20">
        <v>6</v>
      </c>
      <c r="C7" s="25" t="s">
        <v>25</v>
      </c>
      <c r="D7" s="25" t="s">
        <v>28</v>
      </c>
      <c r="E7" s="22">
        <v>35.909999999999997</v>
      </c>
      <c r="F7" s="22"/>
      <c r="G7" s="22"/>
      <c r="H7" s="22"/>
      <c r="I7" s="22"/>
      <c r="J7" s="22"/>
      <c r="K7" s="22">
        <f>E7</f>
        <v>35.909999999999997</v>
      </c>
      <c r="L7" s="22"/>
      <c r="M7" s="22">
        <v>28</v>
      </c>
      <c r="N7" s="22"/>
      <c r="O7" s="22"/>
      <c r="P7" s="23">
        <f t="shared" si="0"/>
        <v>16159.499999999998</v>
      </c>
      <c r="Q7" s="24">
        <f>SUM(L8*427)+(M8*451)+(N8*361)</f>
        <v>0</v>
      </c>
      <c r="R7" s="23">
        <f t="shared" si="1"/>
        <v>16159.499999999998</v>
      </c>
      <c r="S7" s="20">
        <v>1997</v>
      </c>
    </row>
    <row r="8" spans="1:19" x14ac:dyDescent="0.25">
      <c r="A8" s="19">
        <v>319</v>
      </c>
      <c r="B8" s="20">
        <v>25</v>
      </c>
      <c r="C8" s="25" t="s">
        <v>25</v>
      </c>
      <c r="D8" s="25" t="s">
        <v>27</v>
      </c>
      <c r="E8" s="22">
        <v>0.5</v>
      </c>
      <c r="F8" s="22"/>
      <c r="G8" s="22">
        <v>34.299999999999997</v>
      </c>
      <c r="H8" s="22"/>
      <c r="I8" s="22"/>
      <c r="J8" s="22"/>
      <c r="K8" s="22">
        <f>E8+G8</f>
        <v>34.799999999999997</v>
      </c>
      <c r="L8" s="22"/>
      <c r="M8" s="22"/>
      <c r="N8" s="22"/>
      <c r="O8" s="22"/>
      <c r="P8" s="23">
        <f t="shared" si="0"/>
        <v>11372.499999999998</v>
      </c>
      <c r="Q8" s="24">
        <f>SUM(L9*429)+(M9*458)+(N9*372)</f>
        <v>2290</v>
      </c>
      <c r="R8" s="23">
        <f t="shared" si="1"/>
        <v>13662.499999999998</v>
      </c>
      <c r="S8" s="20">
        <v>2016</v>
      </c>
    </row>
    <row r="9" spans="1:19" s="26" customFormat="1" x14ac:dyDescent="0.25">
      <c r="A9" s="19">
        <v>365</v>
      </c>
      <c r="B9" s="20" t="s">
        <v>29</v>
      </c>
      <c r="C9" s="21" t="s">
        <v>30</v>
      </c>
      <c r="D9" s="21" t="s">
        <v>31</v>
      </c>
      <c r="E9" s="22">
        <v>2</v>
      </c>
      <c r="F9" s="22"/>
      <c r="G9" s="22"/>
      <c r="H9" s="22">
        <v>1</v>
      </c>
      <c r="I9" s="22"/>
      <c r="J9" s="22"/>
      <c r="K9" s="22">
        <f>E9+H9</f>
        <v>3</v>
      </c>
      <c r="L9" s="22"/>
      <c r="M9" s="22">
        <v>5</v>
      </c>
      <c r="N9" s="22"/>
      <c r="O9" s="22"/>
      <c r="P9" s="23">
        <f t="shared" si="0"/>
        <v>1350</v>
      </c>
      <c r="Q9" s="24">
        <f>SUM(L10*429)+(M10*458)+(N10*372)</f>
        <v>1374</v>
      </c>
      <c r="R9" s="23">
        <f t="shared" si="1"/>
        <v>2724</v>
      </c>
      <c r="S9" s="20">
        <v>2012</v>
      </c>
    </row>
    <row r="10" spans="1:19" s="26" customFormat="1" x14ac:dyDescent="0.25">
      <c r="A10" s="19">
        <v>365</v>
      </c>
      <c r="B10" s="20">
        <v>34</v>
      </c>
      <c r="C10" s="21" t="s">
        <v>30</v>
      </c>
      <c r="D10" s="21" t="s">
        <v>31</v>
      </c>
      <c r="E10" s="22">
        <v>0.5</v>
      </c>
      <c r="F10" s="22"/>
      <c r="G10" s="22"/>
      <c r="H10" s="22">
        <v>0.25</v>
      </c>
      <c r="I10" s="22"/>
      <c r="J10" s="22"/>
      <c r="K10" s="22">
        <f>E10+H10</f>
        <v>0.75</v>
      </c>
      <c r="L10" s="22"/>
      <c r="M10" s="22">
        <v>3</v>
      </c>
      <c r="N10" s="22"/>
      <c r="O10" s="22"/>
      <c r="P10" s="23">
        <f t="shared" si="0"/>
        <v>337.5</v>
      </c>
      <c r="Q10" s="24"/>
      <c r="R10" s="23">
        <f t="shared" si="1"/>
        <v>337.5</v>
      </c>
      <c r="S10" s="20">
        <v>2012</v>
      </c>
    </row>
    <row r="11" spans="1:19" s="26" customFormat="1" x14ac:dyDescent="0.25">
      <c r="A11" s="19">
        <v>314</v>
      </c>
      <c r="B11" s="20">
        <v>9</v>
      </c>
      <c r="C11" s="21" t="s">
        <v>32</v>
      </c>
      <c r="D11" s="21" t="s">
        <v>33</v>
      </c>
      <c r="E11" s="22"/>
      <c r="F11" s="22"/>
      <c r="G11" s="22">
        <v>8</v>
      </c>
      <c r="H11" s="22"/>
      <c r="I11" s="22"/>
      <c r="J11" s="22"/>
      <c r="K11" s="22">
        <v>8</v>
      </c>
      <c r="L11" s="22"/>
      <c r="M11" s="22"/>
      <c r="N11" s="22"/>
      <c r="O11" s="22"/>
      <c r="P11" s="23">
        <f t="shared" si="0"/>
        <v>2600</v>
      </c>
      <c r="Q11" s="24">
        <f>SUM(L12*429)+(M12*458)+(N12*372)</f>
        <v>26106</v>
      </c>
      <c r="R11" s="23">
        <f t="shared" si="1"/>
        <v>28706</v>
      </c>
      <c r="S11" s="20">
        <v>2013</v>
      </c>
    </row>
    <row r="12" spans="1:19" x14ac:dyDescent="0.25">
      <c r="A12" s="19">
        <v>21</v>
      </c>
      <c r="B12" s="20">
        <v>15</v>
      </c>
      <c r="C12" s="25" t="s">
        <v>34</v>
      </c>
      <c r="D12" s="25" t="s">
        <v>35</v>
      </c>
      <c r="E12" s="22"/>
      <c r="F12" s="22"/>
      <c r="G12" s="22">
        <v>92</v>
      </c>
      <c r="H12" s="22"/>
      <c r="I12" s="22"/>
      <c r="J12" s="22"/>
      <c r="K12" s="22">
        <f>G12</f>
        <v>92</v>
      </c>
      <c r="L12" s="22"/>
      <c r="M12" s="22">
        <v>57</v>
      </c>
      <c r="N12" s="22"/>
      <c r="O12" s="22"/>
      <c r="P12" s="23">
        <f t="shared" si="0"/>
        <v>29900</v>
      </c>
      <c r="Q12" s="24">
        <f>SUM(L13*427)+(M13*451)+(N13*361)</f>
        <v>0</v>
      </c>
      <c r="R12" s="23">
        <f t="shared" si="1"/>
        <v>29900</v>
      </c>
      <c r="S12" s="20">
        <v>2006</v>
      </c>
    </row>
    <row r="13" spans="1:19" s="26" customFormat="1" x14ac:dyDescent="0.25">
      <c r="A13" s="19">
        <v>171</v>
      </c>
      <c r="B13" s="20">
        <v>6</v>
      </c>
      <c r="C13" s="25" t="s">
        <v>36</v>
      </c>
      <c r="D13" s="25" t="s">
        <v>37</v>
      </c>
      <c r="E13" s="22"/>
      <c r="F13" s="22"/>
      <c r="G13" s="22">
        <v>6</v>
      </c>
      <c r="H13" s="22"/>
      <c r="I13" s="22">
        <v>12</v>
      </c>
      <c r="J13" s="22"/>
      <c r="K13" s="22">
        <f>G13+I13</f>
        <v>18</v>
      </c>
      <c r="L13" s="22"/>
      <c r="M13" s="22"/>
      <c r="N13" s="22"/>
      <c r="O13" s="22"/>
      <c r="P13" s="23">
        <f t="shared" si="0"/>
        <v>8550</v>
      </c>
      <c r="Q13" s="24">
        <f t="shared" ref="Q13:Q14" si="2">SUM(L14*429)+(M14*458)+(N14*372)</f>
        <v>24756</v>
      </c>
      <c r="R13" s="23">
        <f t="shared" si="1"/>
        <v>33306</v>
      </c>
      <c r="S13" s="20">
        <v>2006</v>
      </c>
    </row>
    <row r="14" spans="1:19" x14ac:dyDescent="0.25">
      <c r="A14" s="19">
        <v>87</v>
      </c>
      <c r="B14" s="20">
        <v>2</v>
      </c>
      <c r="C14" s="25" t="s">
        <v>38</v>
      </c>
      <c r="D14" s="25" t="s">
        <v>39</v>
      </c>
      <c r="E14" s="22"/>
      <c r="F14" s="22"/>
      <c r="G14" s="22">
        <v>43</v>
      </c>
      <c r="H14" s="22"/>
      <c r="I14" s="22"/>
      <c r="J14" s="22"/>
      <c r="K14" s="22">
        <f>G14</f>
        <v>43</v>
      </c>
      <c r="L14" s="22"/>
      <c r="M14" s="22">
        <v>24</v>
      </c>
      <c r="N14" s="22">
        <v>37</v>
      </c>
      <c r="O14" s="22">
        <f>SUM(L14:N14)</f>
        <v>61</v>
      </c>
      <c r="P14" s="23">
        <f t="shared" si="0"/>
        <v>13975</v>
      </c>
      <c r="Q14" s="24">
        <f t="shared" si="2"/>
        <v>8754</v>
      </c>
      <c r="R14" s="23">
        <f t="shared" si="1"/>
        <v>22729</v>
      </c>
      <c r="S14" s="20">
        <v>2006</v>
      </c>
    </row>
    <row r="15" spans="1:19" x14ac:dyDescent="0.25">
      <c r="A15" s="19">
        <v>87</v>
      </c>
      <c r="B15" s="20">
        <v>3</v>
      </c>
      <c r="C15" s="25" t="s">
        <v>38</v>
      </c>
      <c r="D15" s="25" t="s">
        <v>40</v>
      </c>
      <c r="E15" s="22"/>
      <c r="F15" s="22"/>
      <c r="G15" s="22">
        <v>46</v>
      </c>
      <c r="H15" s="22"/>
      <c r="I15" s="22"/>
      <c r="J15" s="22"/>
      <c r="K15" s="22">
        <f>G15</f>
        <v>46</v>
      </c>
      <c r="L15" s="22">
        <v>10</v>
      </c>
      <c r="M15" s="22"/>
      <c r="N15" s="22">
        <v>12</v>
      </c>
      <c r="O15" s="22">
        <f>SUM(L15:N15)</f>
        <v>22</v>
      </c>
      <c r="P15" s="23">
        <f t="shared" si="0"/>
        <v>14950</v>
      </c>
      <c r="Q15" s="24">
        <f>SUM(L16*427)+(M16*451)+(N16*361)</f>
        <v>0</v>
      </c>
      <c r="R15" s="23">
        <f t="shared" si="1"/>
        <v>14950</v>
      </c>
      <c r="S15" s="20">
        <v>2006</v>
      </c>
    </row>
    <row r="16" spans="1:19" x14ac:dyDescent="0.25">
      <c r="A16" s="19">
        <v>163</v>
      </c>
      <c r="B16" s="27" t="s">
        <v>41</v>
      </c>
      <c r="C16" s="25" t="s">
        <v>42</v>
      </c>
      <c r="D16" s="25" t="s">
        <v>43</v>
      </c>
      <c r="E16" s="22"/>
      <c r="F16" s="22">
        <v>5</v>
      </c>
      <c r="G16" s="22"/>
      <c r="H16" s="22"/>
      <c r="I16" s="22"/>
      <c r="J16" s="22"/>
      <c r="K16" s="22">
        <f>F16</f>
        <v>5</v>
      </c>
      <c r="L16" s="22"/>
      <c r="M16" s="22"/>
      <c r="N16" s="22"/>
      <c r="O16" s="22"/>
      <c r="P16" s="23">
        <f t="shared" si="0"/>
        <v>2000</v>
      </c>
      <c r="Q16" s="24">
        <f>SUM(L17*429)+(M17*458)+(N17*372)</f>
        <v>5541.8</v>
      </c>
      <c r="R16" s="23">
        <f t="shared" si="1"/>
        <v>7541.8</v>
      </c>
      <c r="S16" s="20">
        <v>2011</v>
      </c>
    </row>
    <row r="17" spans="1:21" s="26" customFormat="1" x14ac:dyDescent="0.25">
      <c r="A17" s="19">
        <v>137</v>
      </c>
      <c r="B17" s="20">
        <v>23</v>
      </c>
      <c r="C17" s="25" t="s">
        <v>44</v>
      </c>
      <c r="D17" s="25" t="s">
        <v>45</v>
      </c>
      <c r="E17" s="22">
        <v>0.5</v>
      </c>
      <c r="F17" s="22"/>
      <c r="G17" s="22">
        <v>11.61</v>
      </c>
      <c r="H17" s="22"/>
      <c r="I17" s="22"/>
      <c r="J17" s="22"/>
      <c r="K17" s="22">
        <f>E17+G17</f>
        <v>12.11</v>
      </c>
      <c r="L17" s="22"/>
      <c r="M17" s="22">
        <v>12.1</v>
      </c>
      <c r="N17" s="22"/>
      <c r="O17" s="22">
        <f>SUM(L17:N17)</f>
        <v>12.1</v>
      </c>
      <c r="P17" s="23">
        <f t="shared" si="0"/>
        <v>3998.25</v>
      </c>
      <c r="Q17" s="24">
        <f>SUM(L18*427)+(M18*451)+(N18*361)</f>
        <v>0</v>
      </c>
      <c r="R17" s="23">
        <f t="shared" si="1"/>
        <v>3998.25</v>
      </c>
      <c r="S17" s="20">
        <v>2015</v>
      </c>
    </row>
    <row r="18" spans="1:21" x14ac:dyDescent="0.25">
      <c r="A18" s="19">
        <v>365</v>
      </c>
      <c r="B18" s="20">
        <v>34</v>
      </c>
      <c r="C18" s="28" t="s">
        <v>46</v>
      </c>
      <c r="D18" s="21" t="s">
        <v>47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4">
        <v>0</v>
      </c>
      <c r="Q18" s="24">
        <f t="shared" ref="Q18:Q23" si="3">SUM(L19*429)+(M19*458)+(N19*372)</f>
        <v>1374</v>
      </c>
      <c r="R18" s="23" t="e">
        <f>SUM(#REF!)</f>
        <v>#REF!</v>
      </c>
      <c r="S18" s="20"/>
    </row>
    <row r="19" spans="1:21" x14ac:dyDescent="0.25">
      <c r="A19" s="19">
        <v>178</v>
      </c>
      <c r="B19" s="20">
        <v>2</v>
      </c>
      <c r="C19" s="25" t="s">
        <v>48</v>
      </c>
      <c r="D19" s="25" t="s">
        <v>49</v>
      </c>
      <c r="E19" s="22"/>
      <c r="F19" s="22">
        <v>2.4</v>
      </c>
      <c r="G19" s="22">
        <v>19.7</v>
      </c>
      <c r="I19" s="22">
        <v>1</v>
      </c>
      <c r="J19" s="22"/>
      <c r="K19" s="22">
        <f>F19+G19+I19+J19</f>
        <v>23.099999999999998</v>
      </c>
      <c r="L19" s="22"/>
      <c r="M19" s="22">
        <v>3</v>
      </c>
      <c r="N19" s="22"/>
      <c r="O19" s="22">
        <f>SUM(M19:N19)</f>
        <v>3</v>
      </c>
      <c r="P19" s="23">
        <f t="shared" ref="P19" si="4">SUM(E19*450)+(F19*400)+(G19*325)+(H19*450)+(I19*550)+(J19*400)</f>
        <v>7912.5</v>
      </c>
      <c r="Q19" s="24">
        <f t="shared" si="3"/>
        <v>1832</v>
      </c>
      <c r="R19" s="23">
        <f t="shared" ref="R19:R24" si="5">SUM(P19:Q19)</f>
        <v>9744.5</v>
      </c>
      <c r="S19" s="20">
        <v>2009</v>
      </c>
      <c r="U19" s="25"/>
    </row>
    <row r="20" spans="1:21" x14ac:dyDescent="0.25">
      <c r="A20" s="19">
        <v>326</v>
      </c>
      <c r="B20" s="20">
        <v>1</v>
      </c>
      <c r="C20" s="25" t="s">
        <v>50</v>
      </c>
      <c r="D20" s="25" t="s">
        <v>51</v>
      </c>
      <c r="E20" s="22"/>
      <c r="F20" s="22"/>
      <c r="G20" s="22">
        <v>11</v>
      </c>
      <c r="H20" s="22"/>
      <c r="I20" s="22"/>
      <c r="J20" s="22"/>
      <c r="K20" s="22">
        <f>SUM(E20+F20+G20+H20+I20+J20)</f>
        <v>11</v>
      </c>
      <c r="L20" s="22"/>
      <c r="M20" s="22">
        <v>4</v>
      </c>
      <c r="N20" s="22"/>
      <c r="O20" s="22">
        <f>SUM(M20:N20)</f>
        <v>4</v>
      </c>
      <c r="P20" s="23">
        <f t="shared" ref="P20:P24" si="6">SUM(E20*450)+(F20*400)+(G20*325)+(H20*450)+(I20*550)+(J20*400)</f>
        <v>3575</v>
      </c>
      <c r="Q20" s="24">
        <f t="shared" si="3"/>
        <v>1374</v>
      </c>
      <c r="R20" s="23">
        <f t="shared" si="5"/>
        <v>4949</v>
      </c>
      <c r="S20" s="20">
        <v>2017</v>
      </c>
      <c r="U20" s="25"/>
    </row>
    <row r="21" spans="1:21" x14ac:dyDescent="0.25">
      <c r="A21" s="19">
        <v>326</v>
      </c>
      <c r="B21" s="29" t="s">
        <v>52</v>
      </c>
      <c r="C21" s="25" t="s">
        <v>50</v>
      </c>
      <c r="D21" s="25" t="s">
        <v>51</v>
      </c>
      <c r="E21" s="22"/>
      <c r="F21" s="22"/>
      <c r="G21" s="22">
        <v>4</v>
      </c>
      <c r="H21" s="22"/>
      <c r="I21" s="22"/>
      <c r="J21" s="22"/>
      <c r="K21" s="22">
        <f t="shared" ref="K21:K52" si="7">SUM(E21+F21+G21+H21+I21+J21)</f>
        <v>4</v>
      </c>
      <c r="L21" s="22"/>
      <c r="M21" s="22">
        <v>3</v>
      </c>
      <c r="N21" s="22"/>
      <c r="O21" s="22">
        <f>SUM(M21:N21)</f>
        <v>3</v>
      </c>
      <c r="P21" s="23">
        <f t="shared" si="6"/>
        <v>1300</v>
      </c>
      <c r="Q21" s="24">
        <f t="shared" si="3"/>
        <v>2748</v>
      </c>
      <c r="R21" s="23">
        <f t="shared" si="5"/>
        <v>4048</v>
      </c>
      <c r="S21" s="20">
        <v>2017</v>
      </c>
      <c r="U21" s="25"/>
    </row>
    <row r="22" spans="1:21" x14ac:dyDescent="0.25">
      <c r="A22" s="19">
        <v>202</v>
      </c>
      <c r="B22" s="20">
        <v>4</v>
      </c>
      <c r="C22" s="25" t="s">
        <v>53</v>
      </c>
      <c r="D22" s="25" t="s">
        <v>54</v>
      </c>
      <c r="E22" s="22"/>
      <c r="F22" s="22"/>
      <c r="G22" s="22">
        <v>149</v>
      </c>
      <c r="H22" s="22"/>
      <c r="I22" s="22"/>
      <c r="J22" s="22"/>
      <c r="K22" s="22">
        <f t="shared" si="7"/>
        <v>149</v>
      </c>
      <c r="L22" s="22"/>
      <c r="M22" s="22">
        <v>6</v>
      </c>
      <c r="N22" s="22"/>
      <c r="O22" s="22">
        <f>SUM(M22:N22)</f>
        <v>6</v>
      </c>
      <c r="P22" s="23">
        <f t="shared" si="6"/>
        <v>48425</v>
      </c>
      <c r="Q22" s="24">
        <f t="shared" si="3"/>
        <v>23324.32</v>
      </c>
      <c r="R22" s="23">
        <f t="shared" si="5"/>
        <v>71749.320000000007</v>
      </c>
      <c r="S22" s="20">
        <v>2006</v>
      </c>
    </row>
    <row r="23" spans="1:21" x14ac:dyDescent="0.25">
      <c r="A23" s="19">
        <v>167</v>
      </c>
      <c r="B23" s="20">
        <v>2</v>
      </c>
      <c r="C23" s="25" t="s">
        <v>55</v>
      </c>
      <c r="D23" s="25" t="s">
        <v>56</v>
      </c>
      <c r="E23" s="22"/>
      <c r="F23" s="22"/>
      <c r="G23" s="22">
        <v>61</v>
      </c>
      <c r="H23" s="22"/>
      <c r="I23" s="22"/>
      <c r="J23" s="22"/>
      <c r="K23" s="22">
        <f t="shared" si="7"/>
        <v>61</v>
      </c>
      <c r="L23" s="22"/>
      <c r="M23" s="22">
        <v>47.84</v>
      </c>
      <c r="N23" s="22">
        <v>3.8</v>
      </c>
      <c r="O23" s="22">
        <f>SUM(L23:N23)</f>
        <v>51.64</v>
      </c>
      <c r="P23" s="23">
        <f t="shared" si="6"/>
        <v>19825</v>
      </c>
      <c r="Q23" s="24">
        <f t="shared" si="3"/>
        <v>9103.52</v>
      </c>
      <c r="R23" s="23">
        <f t="shared" si="5"/>
        <v>28928.52</v>
      </c>
      <c r="S23" s="20">
        <v>2006</v>
      </c>
    </row>
    <row r="24" spans="1:21" x14ac:dyDescent="0.25">
      <c r="A24" s="19">
        <v>167</v>
      </c>
      <c r="B24" s="20">
        <v>4</v>
      </c>
      <c r="C24" s="25" t="s">
        <v>55</v>
      </c>
      <c r="D24" s="25" t="s">
        <v>57</v>
      </c>
      <c r="E24" s="22"/>
      <c r="F24" s="22"/>
      <c r="G24" s="22">
        <v>32.270000000000003</v>
      </c>
      <c r="H24" s="22"/>
      <c r="I24" s="22"/>
      <c r="J24" s="22"/>
      <c r="K24" s="22">
        <f t="shared" si="7"/>
        <v>32.270000000000003</v>
      </c>
      <c r="L24" s="22"/>
      <c r="M24" s="22">
        <v>17.440000000000001</v>
      </c>
      <c r="N24" s="22">
        <v>3</v>
      </c>
      <c r="O24" s="22">
        <f>SUM(L24:N24)</f>
        <v>20.440000000000001</v>
      </c>
      <c r="P24" s="23">
        <f t="shared" si="6"/>
        <v>10487.750000000002</v>
      </c>
      <c r="Q24" s="24">
        <f>SUM(L25*427)+(M25*451)+(N25*361)</f>
        <v>0</v>
      </c>
      <c r="R24" s="23">
        <f t="shared" si="5"/>
        <v>10487.750000000002</v>
      </c>
      <c r="S24" s="20"/>
    </row>
    <row r="25" spans="1:21" x14ac:dyDescent="0.25">
      <c r="A25" s="19">
        <v>87</v>
      </c>
      <c r="B25" s="20">
        <v>14</v>
      </c>
      <c r="C25" s="28" t="s">
        <v>58</v>
      </c>
      <c r="D25" s="25"/>
      <c r="E25" s="22"/>
      <c r="F25" s="22"/>
      <c r="G25" s="22"/>
      <c r="H25" s="22"/>
      <c r="I25" s="22"/>
      <c r="J25" s="22"/>
      <c r="K25" s="22">
        <f t="shared" si="7"/>
        <v>0</v>
      </c>
      <c r="L25" s="22"/>
      <c r="M25" s="22"/>
      <c r="N25" s="22"/>
      <c r="O25" s="22"/>
      <c r="P25" s="24"/>
      <c r="Q25" s="24">
        <f t="shared" ref="Q25:Q31" si="8">SUM(L26*429)+(M26*458)+(N26*372)</f>
        <v>129444.54</v>
      </c>
      <c r="R25" s="23" t="e">
        <f>SUM(#REF!)</f>
        <v>#REF!</v>
      </c>
      <c r="S25" s="20"/>
    </row>
    <row r="26" spans="1:21" s="26" customFormat="1" x14ac:dyDescent="0.25">
      <c r="A26" s="19">
        <v>89</v>
      </c>
      <c r="B26" s="20">
        <v>5</v>
      </c>
      <c r="C26" s="21" t="s">
        <v>59</v>
      </c>
      <c r="D26" s="21" t="s">
        <v>60</v>
      </c>
      <c r="E26" s="22"/>
      <c r="F26" s="22"/>
      <c r="G26" s="22">
        <v>161.18</v>
      </c>
      <c r="H26" s="22"/>
      <c r="I26" s="22"/>
      <c r="J26" s="22"/>
      <c r="K26" s="22">
        <f t="shared" si="7"/>
        <v>161.18</v>
      </c>
      <c r="L26" s="22"/>
      <c r="M26" s="22">
        <v>282.63</v>
      </c>
      <c r="N26" s="22"/>
      <c r="O26" s="22">
        <f t="shared" ref="O26:O32" si="9">SUM(L26:N26)</f>
        <v>282.63</v>
      </c>
      <c r="P26" s="23">
        <f>SUM(E26*450)+(F26*400)+(G26*325)+(H26*450)+(I26*550)+(J26*400)</f>
        <v>52383.5</v>
      </c>
      <c r="Q26" s="24">
        <f t="shared" si="8"/>
        <v>2748</v>
      </c>
      <c r="R26" s="23">
        <f>SUM(P26:Q26)</f>
        <v>55131.5</v>
      </c>
      <c r="S26" s="20">
        <v>2013</v>
      </c>
    </row>
    <row r="27" spans="1:21" x14ac:dyDescent="0.25">
      <c r="A27" s="19">
        <v>137</v>
      </c>
      <c r="B27" s="20" t="s">
        <v>61</v>
      </c>
      <c r="C27" s="25" t="s">
        <v>62</v>
      </c>
      <c r="D27" s="25" t="s">
        <v>63</v>
      </c>
      <c r="E27" s="22"/>
      <c r="F27" s="22"/>
      <c r="G27" s="22">
        <v>29</v>
      </c>
      <c r="H27" s="22"/>
      <c r="I27" s="22"/>
      <c r="J27" s="22"/>
      <c r="K27" s="22">
        <f t="shared" si="7"/>
        <v>29</v>
      </c>
      <c r="L27" s="22"/>
      <c r="M27" s="22">
        <v>6</v>
      </c>
      <c r="N27" s="22"/>
      <c r="O27" s="22">
        <f t="shared" si="9"/>
        <v>6</v>
      </c>
      <c r="P27" s="23">
        <f>SUM(E27*450)+(F27*400)+(G27*325)+(H27*450)+(I27*550)+(J27*400)</f>
        <v>9425</v>
      </c>
      <c r="Q27" s="24">
        <f t="shared" si="8"/>
        <v>54809</v>
      </c>
      <c r="R27" s="23">
        <f>SUM(P27:Q27)</f>
        <v>64234</v>
      </c>
      <c r="S27" s="20">
        <v>2009</v>
      </c>
    </row>
    <row r="28" spans="1:21" x14ac:dyDescent="0.25">
      <c r="A28" s="19">
        <v>39</v>
      </c>
      <c r="B28" s="20">
        <v>19</v>
      </c>
      <c r="C28" s="25" t="s">
        <v>64</v>
      </c>
      <c r="D28" s="25" t="s">
        <v>65</v>
      </c>
      <c r="E28" s="22"/>
      <c r="F28" s="22"/>
      <c r="G28" s="22">
        <v>31.63</v>
      </c>
      <c r="H28" s="22"/>
      <c r="I28" s="22"/>
      <c r="J28" s="22"/>
      <c r="K28" s="22">
        <f t="shared" si="7"/>
        <v>31.63</v>
      </c>
      <c r="L28" s="22">
        <v>21</v>
      </c>
      <c r="M28" s="22">
        <v>100</v>
      </c>
      <c r="N28" s="22"/>
      <c r="O28" s="22">
        <f t="shared" si="9"/>
        <v>121</v>
      </c>
      <c r="P28" s="23">
        <f>SUM(E28*450)+(F28*400)+(G28*325)+(H28*450)+(I28*550)+(J28*400)</f>
        <v>10279.75</v>
      </c>
      <c r="Q28" s="24">
        <f t="shared" si="8"/>
        <v>10534</v>
      </c>
      <c r="R28" s="23">
        <f>SUM(P28:Q28)</f>
        <v>20813.75</v>
      </c>
      <c r="S28" s="20">
        <v>2011</v>
      </c>
    </row>
    <row r="29" spans="1:21" x14ac:dyDescent="0.25">
      <c r="A29" s="19">
        <v>21</v>
      </c>
      <c r="B29" s="20">
        <v>17</v>
      </c>
      <c r="C29" s="25" t="s">
        <v>66</v>
      </c>
      <c r="D29" s="25" t="s">
        <v>67</v>
      </c>
      <c r="E29" s="22"/>
      <c r="F29" s="22"/>
      <c r="G29" s="22">
        <v>26.55</v>
      </c>
      <c r="H29" s="22"/>
      <c r="I29" s="22"/>
      <c r="J29" s="22"/>
      <c r="K29" s="22">
        <f t="shared" si="7"/>
        <v>26.55</v>
      </c>
      <c r="L29" s="22"/>
      <c r="M29" s="22">
        <v>23</v>
      </c>
      <c r="N29" s="22"/>
      <c r="O29" s="22">
        <f t="shared" si="9"/>
        <v>23</v>
      </c>
      <c r="P29" s="23">
        <f>SUM(E29*450)+(F29*400)+(G29*325)+(H29*450)+(I29*550)+(J29*400)</f>
        <v>8628.75</v>
      </c>
      <c r="Q29" s="24">
        <f t="shared" si="8"/>
        <v>1987.36</v>
      </c>
      <c r="R29" s="23">
        <f>SUM(P29:Q29)</f>
        <v>10616.11</v>
      </c>
      <c r="S29" s="20">
        <v>2013</v>
      </c>
    </row>
    <row r="30" spans="1:21" x14ac:dyDescent="0.25">
      <c r="A30" s="19">
        <v>291</v>
      </c>
      <c r="B30" s="20">
        <v>7</v>
      </c>
      <c r="C30" s="25" t="s">
        <v>68</v>
      </c>
      <c r="D30" s="25" t="s">
        <v>69</v>
      </c>
      <c r="E30" s="22"/>
      <c r="F30" s="22"/>
      <c r="G30" s="22">
        <v>21</v>
      </c>
      <c r="H30" s="22"/>
      <c r="I30" s="22"/>
      <c r="J30" s="22"/>
      <c r="K30" s="22">
        <f t="shared" si="7"/>
        <v>21</v>
      </c>
      <c r="L30" s="22"/>
      <c r="M30" s="22">
        <v>2</v>
      </c>
      <c r="N30" s="22">
        <v>2.88</v>
      </c>
      <c r="O30" s="22">
        <f t="shared" si="9"/>
        <v>4.88</v>
      </c>
      <c r="P30" s="23">
        <f t="shared" ref="P30:P40" si="10">SUM(E30*450)+(F30*400)+(G30*325)+(H30*450)+(I30*550)+(J30*400)</f>
        <v>6825</v>
      </c>
      <c r="Q30" s="24">
        <f t="shared" si="8"/>
        <v>21123.4</v>
      </c>
      <c r="R30" s="23">
        <f t="shared" ref="R30:R40" si="11">SUM(P30:Q30)</f>
        <v>27948.400000000001</v>
      </c>
      <c r="S30" s="20">
        <v>1997</v>
      </c>
    </row>
    <row r="31" spans="1:21" s="26" customFormat="1" x14ac:dyDescent="0.25">
      <c r="A31" s="19">
        <v>302</v>
      </c>
      <c r="B31" s="20">
        <v>1</v>
      </c>
      <c r="C31" s="25" t="s">
        <v>68</v>
      </c>
      <c r="D31" s="25" t="s">
        <v>70</v>
      </c>
      <c r="E31" s="22"/>
      <c r="F31" s="22"/>
      <c r="G31" s="22">
        <v>16.78</v>
      </c>
      <c r="H31" s="22"/>
      <c r="I31" s="22"/>
      <c r="J31" s="22"/>
      <c r="K31" s="22">
        <f t="shared" si="7"/>
        <v>16.78</v>
      </c>
      <c r="L31" s="22"/>
      <c r="M31" s="22">
        <v>15.5</v>
      </c>
      <c r="N31" s="22">
        <v>37.700000000000003</v>
      </c>
      <c r="O31" s="22">
        <f t="shared" si="9"/>
        <v>53.2</v>
      </c>
      <c r="P31" s="23">
        <f t="shared" si="10"/>
        <v>5453.5</v>
      </c>
      <c r="Q31" s="24">
        <f t="shared" si="8"/>
        <v>3954.8</v>
      </c>
      <c r="R31" s="23">
        <f t="shared" si="11"/>
        <v>9408.2999999999993</v>
      </c>
      <c r="S31" s="20">
        <v>1997</v>
      </c>
    </row>
    <row r="32" spans="1:21" x14ac:dyDescent="0.25">
      <c r="A32" s="19">
        <v>302</v>
      </c>
      <c r="B32" s="20">
        <v>4</v>
      </c>
      <c r="C32" s="25" t="s">
        <v>68</v>
      </c>
      <c r="D32" s="25" t="s">
        <v>71</v>
      </c>
      <c r="E32" s="22"/>
      <c r="F32" s="22"/>
      <c r="G32" s="22">
        <v>36.1</v>
      </c>
      <c r="H32" s="22"/>
      <c r="I32" s="22"/>
      <c r="J32" s="22"/>
      <c r="K32" s="22">
        <f t="shared" si="7"/>
        <v>36.1</v>
      </c>
      <c r="L32" s="22"/>
      <c r="M32" s="22">
        <v>1</v>
      </c>
      <c r="N32" s="22">
        <v>9.4</v>
      </c>
      <c r="O32" s="22">
        <f t="shared" si="9"/>
        <v>10.4</v>
      </c>
      <c r="P32" s="23">
        <f t="shared" si="10"/>
        <v>11732.5</v>
      </c>
      <c r="Q32" s="24">
        <f>SUM(L33*427)+(M33*451)+(N33*361)</f>
        <v>0</v>
      </c>
      <c r="R32" s="23">
        <f t="shared" si="11"/>
        <v>11732.5</v>
      </c>
      <c r="S32" s="20">
        <v>1997</v>
      </c>
    </row>
    <row r="33" spans="1:19" x14ac:dyDescent="0.25">
      <c r="A33" s="19">
        <v>314</v>
      </c>
      <c r="B33" s="20">
        <v>6</v>
      </c>
      <c r="C33" s="25" t="s">
        <v>68</v>
      </c>
      <c r="D33" s="25" t="s">
        <v>72</v>
      </c>
      <c r="E33" s="22"/>
      <c r="F33" s="22"/>
      <c r="G33" s="22">
        <v>13</v>
      </c>
      <c r="H33" s="22"/>
      <c r="I33" s="22"/>
      <c r="J33" s="22"/>
      <c r="K33" s="22">
        <f t="shared" si="7"/>
        <v>13</v>
      </c>
      <c r="L33" s="22"/>
      <c r="M33" s="22"/>
      <c r="N33" s="22"/>
      <c r="O33" s="22"/>
      <c r="P33" s="23">
        <f t="shared" si="10"/>
        <v>4225</v>
      </c>
      <c r="Q33" s="24">
        <f t="shared" ref="Q33:Q35" si="12">SUM(L34*429)+(M34*458)+(N34*372)</f>
        <v>1302</v>
      </c>
      <c r="R33" s="23">
        <f t="shared" si="11"/>
        <v>5527</v>
      </c>
      <c r="S33" s="20">
        <v>1997</v>
      </c>
    </row>
    <row r="34" spans="1:19" x14ac:dyDescent="0.25">
      <c r="A34" s="19">
        <v>325</v>
      </c>
      <c r="B34" s="20">
        <v>52</v>
      </c>
      <c r="C34" s="25" t="s">
        <v>68</v>
      </c>
      <c r="D34" s="25" t="s">
        <v>73</v>
      </c>
      <c r="E34" s="22"/>
      <c r="F34" s="22"/>
      <c r="G34" s="22">
        <v>17</v>
      </c>
      <c r="H34" s="22"/>
      <c r="I34" s="22"/>
      <c r="J34" s="22"/>
      <c r="K34" s="22">
        <f t="shared" si="7"/>
        <v>17</v>
      </c>
      <c r="L34" s="22"/>
      <c r="M34" s="22"/>
      <c r="N34" s="22">
        <v>3.5</v>
      </c>
      <c r="O34" s="22">
        <f>SUM(L34:N34)</f>
        <v>3.5</v>
      </c>
      <c r="P34" s="23">
        <f t="shared" si="10"/>
        <v>5525</v>
      </c>
      <c r="Q34" s="24">
        <f t="shared" si="12"/>
        <v>16946</v>
      </c>
      <c r="R34" s="23">
        <f t="shared" si="11"/>
        <v>22471</v>
      </c>
      <c r="S34" s="20">
        <v>1997</v>
      </c>
    </row>
    <row r="35" spans="1:19" s="26" customFormat="1" x14ac:dyDescent="0.25">
      <c r="A35" s="19">
        <v>277</v>
      </c>
      <c r="B35" s="20">
        <v>32</v>
      </c>
      <c r="C35" s="25" t="s">
        <v>74</v>
      </c>
      <c r="D35" s="25" t="s">
        <v>75</v>
      </c>
      <c r="E35" s="22"/>
      <c r="F35" s="22"/>
      <c r="G35" s="22">
        <v>3</v>
      </c>
      <c r="H35" s="22">
        <v>3</v>
      </c>
      <c r="I35" s="22"/>
      <c r="J35" s="22"/>
      <c r="K35" s="22">
        <f t="shared" si="7"/>
        <v>6</v>
      </c>
      <c r="L35" s="22"/>
      <c r="M35" s="22">
        <v>37</v>
      </c>
      <c r="N35" s="22"/>
      <c r="O35" s="22">
        <f>SUM(L35:N35)</f>
        <v>37</v>
      </c>
      <c r="P35" s="23">
        <f t="shared" si="10"/>
        <v>2325</v>
      </c>
      <c r="Q35" s="24">
        <f t="shared" si="12"/>
        <v>2290</v>
      </c>
      <c r="R35" s="23">
        <f t="shared" si="11"/>
        <v>4615</v>
      </c>
      <c r="S35" s="20">
        <v>2015</v>
      </c>
    </row>
    <row r="36" spans="1:19" s="26" customFormat="1" x14ac:dyDescent="0.25">
      <c r="A36" s="19">
        <v>277</v>
      </c>
      <c r="B36" s="20">
        <v>34</v>
      </c>
      <c r="C36" s="25" t="s">
        <v>74</v>
      </c>
      <c r="D36" s="25" t="s">
        <v>76</v>
      </c>
      <c r="E36" s="22"/>
      <c r="F36" s="22"/>
      <c r="G36" s="22">
        <v>10</v>
      </c>
      <c r="H36" s="22">
        <v>25.4</v>
      </c>
      <c r="I36" s="22"/>
      <c r="J36" s="22"/>
      <c r="K36" s="22">
        <f t="shared" si="7"/>
        <v>35.4</v>
      </c>
      <c r="L36" s="22"/>
      <c r="M36" s="22">
        <v>5</v>
      </c>
      <c r="N36" s="22"/>
      <c r="O36" s="22">
        <f>SUM(L36:N36)</f>
        <v>5</v>
      </c>
      <c r="P36" s="23">
        <f t="shared" si="10"/>
        <v>14680</v>
      </c>
      <c r="Q36" s="24">
        <f>SUM(L37*427)+(M37*451)+(N37*361)</f>
        <v>0</v>
      </c>
      <c r="R36" s="23">
        <f t="shared" si="11"/>
        <v>14680</v>
      </c>
      <c r="S36" s="20"/>
    </row>
    <row r="37" spans="1:19" s="26" customFormat="1" x14ac:dyDescent="0.25">
      <c r="A37" s="19">
        <v>277</v>
      </c>
      <c r="B37" s="20">
        <v>35</v>
      </c>
      <c r="C37" s="25" t="s">
        <v>74</v>
      </c>
      <c r="D37" s="25" t="s">
        <v>77</v>
      </c>
      <c r="E37" s="22">
        <v>3.5</v>
      </c>
      <c r="F37" s="22"/>
      <c r="G37" s="22">
        <v>10</v>
      </c>
      <c r="H37" s="22">
        <v>14.5</v>
      </c>
      <c r="I37" s="22"/>
      <c r="J37" s="22"/>
      <c r="K37" s="22">
        <f t="shared" si="7"/>
        <v>28</v>
      </c>
      <c r="L37" s="22"/>
      <c r="M37" s="22"/>
      <c r="N37" s="22"/>
      <c r="O37" s="22"/>
      <c r="P37" s="23">
        <f t="shared" si="10"/>
        <v>11350</v>
      </c>
      <c r="Q37" s="24">
        <f t="shared" ref="Q37:Q39" si="13">SUM(L38*429)+(M38*458)+(N38*372)</f>
        <v>9343.1999999999989</v>
      </c>
      <c r="R37" s="23">
        <f t="shared" si="11"/>
        <v>20693.199999999997</v>
      </c>
      <c r="S37" s="20"/>
    </row>
    <row r="38" spans="1:19" s="26" customFormat="1" x14ac:dyDescent="0.25">
      <c r="A38" s="19">
        <v>314</v>
      </c>
      <c r="B38" s="20">
        <v>3</v>
      </c>
      <c r="C38" s="25" t="s">
        <v>78</v>
      </c>
      <c r="D38" s="25" t="s">
        <v>79</v>
      </c>
      <c r="E38" s="22"/>
      <c r="F38" s="22"/>
      <c r="G38" s="22">
        <v>60</v>
      </c>
      <c r="H38" s="22"/>
      <c r="I38" s="22"/>
      <c r="J38" s="22"/>
      <c r="K38" s="22">
        <f>G38</f>
        <v>60</v>
      </c>
      <c r="L38" s="22"/>
      <c r="M38" s="22">
        <v>20.399999999999999</v>
      </c>
      <c r="N38" s="22"/>
      <c r="O38" s="22"/>
      <c r="P38" s="23">
        <f>SUM(E38*450)+(F38*400)+(G38*325)+(H38*450)+(I38*550)+(J38*400)</f>
        <v>19500</v>
      </c>
      <c r="Q38" s="24">
        <f t="shared" si="13"/>
        <v>18630</v>
      </c>
      <c r="R38" s="23">
        <f>SUM(P38:Q38)</f>
        <v>38130</v>
      </c>
      <c r="S38" s="20">
        <v>2006</v>
      </c>
    </row>
    <row r="39" spans="1:19" s="26" customFormat="1" x14ac:dyDescent="0.25">
      <c r="A39" s="19">
        <v>325</v>
      </c>
      <c r="B39" s="20">
        <v>29</v>
      </c>
      <c r="C39" s="25" t="s">
        <v>78</v>
      </c>
      <c r="D39" s="25" t="s">
        <v>73</v>
      </c>
      <c r="E39" s="22"/>
      <c r="F39" s="22">
        <v>29</v>
      </c>
      <c r="G39" s="22"/>
      <c r="H39" s="22"/>
      <c r="I39" s="22"/>
      <c r="J39" s="22"/>
      <c r="K39" s="22">
        <f t="shared" si="7"/>
        <v>29</v>
      </c>
      <c r="L39" s="22">
        <v>8</v>
      </c>
      <c r="M39" s="22">
        <v>21</v>
      </c>
      <c r="N39" s="22">
        <v>15</v>
      </c>
      <c r="O39" s="22">
        <f>SUM(L39:N39)</f>
        <v>44</v>
      </c>
      <c r="P39" s="23">
        <f t="shared" si="10"/>
        <v>11600</v>
      </c>
      <c r="Q39" s="24">
        <f t="shared" si="13"/>
        <v>14450</v>
      </c>
      <c r="R39" s="23">
        <f t="shared" si="11"/>
        <v>26050</v>
      </c>
      <c r="S39" s="20">
        <v>1997</v>
      </c>
    </row>
    <row r="40" spans="1:19" x14ac:dyDescent="0.25">
      <c r="A40" s="19">
        <v>326</v>
      </c>
      <c r="B40" s="20">
        <v>4</v>
      </c>
      <c r="C40" s="25" t="s">
        <v>80</v>
      </c>
      <c r="D40" s="25" t="s">
        <v>71</v>
      </c>
      <c r="E40" s="22"/>
      <c r="F40" s="22"/>
      <c r="G40" s="22">
        <v>20</v>
      </c>
      <c r="H40" s="22"/>
      <c r="I40" s="22"/>
      <c r="J40" s="22"/>
      <c r="K40" s="22">
        <f t="shared" si="7"/>
        <v>20</v>
      </c>
      <c r="L40" s="22">
        <v>10</v>
      </c>
      <c r="M40" s="22">
        <v>10</v>
      </c>
      <c r="N40" s="22">
        <v>15</v>
      </c>
      <c r="O40" s="22">
        <f>SUM(L40:N40)</f>
        <v>35</v>
      </c>
      <c r="P40" s="23">
        <f t="shared" si="10"/>
        <v>6500</v>
      </c>
      <c r="Q40" s="24">
        <f>SUM(L41*427)+(M41*451)+(N41*361)</f>
        <v>0</v>
      </c>
      <c r="R40" s="23">
        <f t="shared" si="11"/>
        <v>6500</v>
      </c>
      <c r="S40" s="20">
        <v>2011</v>
      </c>
    </row>
    <row r="41" spans="1:19" x14ac:dyDescent="0.25">
      <c r="A41" s="30">
        <v>115</v>
      </c>
      <c r="B41" s="22">
        <v>20</v>
      </c>
      <c r="C41" s="28" t="s">
        <v>81</v>
      </c>
      <c r="D41" s="25"/>
      <c r="E41" s="25"/>
      <c r="F41" s="25"/>
      <c r="G41" s="25"/>
      <c r="H41" s="25"/>
      <c r="I41" s="25"/>
      <c r="J41" s="25"/>
      <c r="K41" s="22">
        <f t="shared" si="7"/>
        <v>0</v>
      </c>
      <c r="L41" s="25"/>
      <c r="M41" s="25"/>
      <c r="N41" s="25"/>
      <c r="O41" s="25"/>
      <c r="P41" s="31"/>
      <c r="Q41" s="24">
        <f t="shared" ref="Q41:Q43" si="14">SUM(L42*429)+(M42*458)+(N42*372)</f>
        <v>5422.72</v>
      </c>
      <c r="R41" s="23" t="e">
        <f>SUM(#REF!)</f>
        <v>#REF!</v>
      </c>
      <c r="S41" s="25"/>
    </row>
    <row r="42" spans="1:19" ht="17.25" customHeight="1" x14ac:dyDescent="0.25">
      <c r="A42" s="19">
        <v>363</v>
      </c>
      <c r="B42" s="20">
        <v>11</v>
      </c>
      <c r="C42" s="25" t="s">
        <v>82</v>
      </c>
      <c r="D42" s="25" t="s">
        <v>83</v>
      </c>
      <c r="E42" s="22"/>
      <c r="F42" s="22"/>
      <c r="G42" s="22">
        <v>18</v>
      </c>
      <c r="H42" s="22"/>
      <c r="I42" s="22"/>
      <c r="J42" s="22"/>
      <c r="K42" s="22">
        <f t="shared" si="7"/>
        <v>18</v>
      </c>
      <c r="L42" s="22"/>
      <c r="M42" s="22">
        <v>11.84</v>
      </c>
      <c r="N42" s="22"/>
      <c r="O42" s="22">
        <f t="shared" ref="O42:O49" si="15">SUM(L42:N42)</f>
        <v>11.84</v>
      </c>
      <c r="P42" s="23">
        <f>SUM(E42*450)+(F42*400)+(G42*325)+(H42*450)+(I42*550)+(J42*400)</f>
        <v>5850</v>
      </c>
      <c r="Q42" s="24">
        <f t="shared" si="14"/>
        <v>2748</v>
      </c>
      <c r="R42" s="23">
        <f>SUM(P42:Q42)</f>
        <v>8598</v>
      </c>
      <c r="S42" s="20">
        <v>2009</v>
      </c>
    </row>
    <row r="43" spans="1:19" x14ac:dyDescent="0.25">
      <c r="A43" s="19">
        <v>363</v>
      </c>
      <c r="B43" s="20">
        <v>13</v>
      </c>
      <c r="C43" s="25" t="s">
        <v>82</v>
      </c>
      <c r="D43" s="25" t="s">
        <v>84</v>
      </c>
      <c r="E43" s="22"/>
      <c r="F43" s="22"/>
      <c r="G43" s="22">
        <v>9.4</v>
      </c>
      <c r="H43" s="22"/>
      <c r="I43" s="22"/>
      <c r="J43" s="22"/>
      <c r="K43" s="22">
        <f t="shared" si="7"/>
        <v>9.4</v>
      </c>
      <c r="L43" s="22"/>
      <c r="M43" s="22">
        <v>6</v>
      </c>
      <c r="N43" s="22"/>
      <c r="O43" s="22">
        <f t="shared" si="15"/>
        <v>6</v>
      </c>
      <c r="P43" s="23">
        <f>SUM(E43*450)+(F43*400)+(G43*325)+(H43*450)+(I43*550)+(J43*400)</f>
        <v>3055</v>
      </c>
      <c r="Q43" s="24">
        <f t="shared" si="14"/>
        <v>24732</v>
      </c>
      <c r="R43" s="23">
        <f>SUM(P43:Q43)</f>
        <v>27787</v>
      </c>
      <c r="S43" s="20">
        <v>2009</v>
      </c>
    </row>
    <row r="44" spans="1:19" x14ac:dyDescent="0.25">
      <c r="A44" s="19">
        <v>387</v>
      </c>
      <c r="B44" s="20">
        <v>1</v>
      </c>
      <c r="C44" s="25" t="s">
        <v>82</v>
      </c>
      <c r="D44" s="25" t="s">
        <v>85</v>
      </c>
      <c r="E44" s="22"/>
      <c r="F44" s="22"/>
      <c r="G44" s="22">
        <v>85.9</v>
      </c>
      <c r="H44" s="22"/>
      <c r="I44" s="22"/>
      <c r="J44" s="22"/>
      <c r="K44" s="22">
        <f t="shared" si="7"/>
        <v>85.9</v>
      </c>
      <c r="L44" s="22"/>
      <c r="M44" s="22">
        <v>54</v>
      </c>
      <c r="N44" s="22"/>
      <c r="O44" s="22">
        <f t="shared" si="15"/>
        <v>54</v>
      </c>
      <c r="P44" s="23">
        <f>SUM(E44*450)+(F44*400)+(G44*325)+(H44*450)+(I44*550)+(J44*400)</f>
        <v>27917.500000000004</v>
      </c>
      <c r="Q44" s="24">
        <f>SUM(L45*429)+(M45*458)+(N45*372)</f>
        <v>11450</v>
      </c>
      <c r="R44" s="23">
        <f>SUM(P44:Q44)</f>
        <v>39367.5</v>
      </c>
      <c r="S44" s="20">
        <v>2009</v>
      </c>
    </row>
    <row r="45" spans="1:19" s="26" customFormat="1" x14ac:dyDescent="0.25">
      <c r="A45" s="19">
        <v>338</v>
      </c>
      <c r="B45" s="20">
        <v>3</v>
      </c>
      <c r="C45" s="25" t="s">
        <v>86</v>
      </c>
      <c r="D45" s="25" t="s">
        <v>87</v>
      </c>
      <c r="E45" s="22"/>
      <c r="F45" s="22"/>
      <c r="G45" s="22">
        <v>8.4</v>
      </c>
      <c r="H45" s="22"/>
      <c r="I45" s="22"/>
      <c r="J45" s="22"/>
      <c r="K45" s="22">
        <f>SUM(E45+F45+G45+H45+I45+J45)</f>
        <v>8.4</v>
      </c>
      <c r="L45" s="22"/>
      <c r="M45" s="22">
        <v>25</v>
      </c>
      <c r="N45" s="22"/>
      <c r="O45" s="22">
        <f t="shared" si="15"/>
        <v>25</v>
      </c>
      <c r="P45" s="23">
        <f>SUM(E45*450)+(F45*400)+(G45*325)+(H45*450)+(I45*550)+(J45*400)</f>
        <v>2730</v>
      </c>
      <c r="Q45" s="24">
        <f>SUM(L46*429)+(M46*458)+(N46*372)</f>
        <v>8335.6</v>
      </c>
      <c r="R45" s="23">
        <f>SUM(P45:Q45)</f>
        <v>11065.6</v>
      </c>
      <c r="S45" s="20">
        <v>2006</v>
      </c>
    </row>
    <row r="46" spans="1:19" s="26" customFormat="1" x14ac:dyDescent="0.25">
      <c r="A46" s="19">
        <v>347</v>
      </c>
      <c r="B46" s="20">
        <v>14</v>
      </c>
      <c r="C46" s="25" t="s">
        <v>88</v>
      </c>
      <c r="D46" s="25" t="s">
        <v>87</v>
      </c>
      <c r="E46" s="22"/>
      <c r="F46" s="22">
        <v>10</v>
      </c>
      <c r="G46" s="22">
        <v>13</v>
      </c>
      <c r="H46" s="22"/>
      <c r="I46" s="22"/>
      <c r="J46" s="22"/>
      <c r="K46" s="22">
        <f>SUM(E46+F46+G46+H46+I46+J46)</f>
        <v>23</v>
      </c>
      <c r="L46" s="22"/>
      <c r="M46" s="22">
        <v>18.2</v>
      </c>
      <c r="N46" s="22"/>
      <c r="O46" s="22">
        <f t="shared" si="15"/>
        <v>18.2</v>
      </c>
      <c r="P46" s="23">
        <f>SUM(E46*450)+(F46*400)+(G46*325)+(H46*450)+(I46*550)+(J46*400)</f>
        <v>8225</v>
      </c>
      <c r="Q46" s="24">
        <f t="shared" ref="Q46:Q48" si="16">SUM(L47*429)+(M47*458)+(N47*372)</f>
        <v>372</v>
      </c>
      <c r="R46" s="23">
        <f>SUM(P46:Q46)</f>
        <v>8597</v>
      </c>
      <c r="S46" s="20">
        <v>2006</v>
      </c>
    </row>
    <row r="47" spans="1:19" x14ac:dyDescent="0.25">
      <c r="A47" s="19">
        <v>292</v>
      </c>
      <c r="B47" s="20">
        <v>3</v>
      </c>
      <c r="C47" s="25" t="s">
        <v>89</v>
      </c>
      <c r="D47" s="25" t="s">
        <v>90</v>
      </c>
      <c r="E47" s="22"/>
      <c r="F47" s="22"/>
      <c r="G47" s="22">
        <v>26.85</v>
      </c>
      <c r="H47" s="22"/>
      <c r="I47" s="22"/>
      <c r="J47" s="22"/>
      <c r="K47" s="22">
        <f t="shared" si="7"/>
        <v>26.85</v>
      </c>
      <c r="L47" s="22"/>
      <c r="M47" s="22"/>
      <c r="N47" s="22">
        <v>1</v>
      </c>
      <c r="O47" s="22">
        <f t="shared" si="15"/>
        <v>1</v>
      </c>
      <c r="P47" s="23">
        <f t="shared" ref="P47:P52" si="17">SUM(E47*450)+(F47*400)+(G47*325)+(H47*450)+(I47*550)+(J47*400)</f>
        <v>8726.25</v>
      </c>
      <c r="Q47" s="24">
        <f t="shared" si="16"/>
        <v>15450</v>
      </c>
      <c r="R47" s="23">
        <f t="shared" ref="R47:R52" si="18">SUM(P47:Q47)</f>
        <v>24176.25</v>
      </c>
      <c r="S47" s="20">
        <v>2007</v>
      </c>
    </row>
    <row r="48" spans="1:19" x14ac:dyDescent="0.25">
      <c r="A48" s="19">
        <v>41</v>
      </c>
      <c r="B48" s="20">
        <v>9</v>
      </c>
      <c r="C48" s="25" t="s">
        <v>91</v>
      </c>
      <c r="D48" s="25" t="s">
        <v>92</v>
      </c>
      <c r="E48" s="22"/>
      <c r="F48" s="22">
        <v>5</v>
      </c>
      <c r="G48" s="22">
        <v>20</v>
      </c>
      <c r="H48" s="22"/>
      <c r="I48" s="22"/>
      <c r="J48" s="22"/>
      <c r="K48" s="22">
        <f t="shared" si="7"/>
        <v>25</v>
      </c>
      <c r="L48" s="22">
        <v>20</v>
      </c>
      <c r="M48" s="22">
        <v>15</v>
      </c>
      <c r="N48" s="22"/>
      <c r="O48" s="22">
        <f t="shared" si="15"/>
        <v>35</v>
      </c>
      <c r="P48" s="23">
        <f t="shared" si="17"/>
        <v>8500</v>
      </c>
      <c r="Q48" s="24">
        <f t="shared" si="16"/>
        <v>916</v>
      </c>
      <c r="R48" s="23">
        <f t="shared" si="18"/>
        <v>9416</v>
      </c>
      <c r="S48" s="20">
        <v>2008</v>
      </c>
    </row>
    <row r="49" spans="1:19" x14ac:dyDescent="0.25">
      <c r="A49" s="19">
        <v>137</v>
      </c>
      <c r="B49" s="20">
        <v>22</v>
      </c>
      <c r="C49" s="25" t="s">
        <v>93</v>
      </c>
      <c r="D49" s="25" t="s">
        <v>94</v>
      </c>
      <c r="E49" s="22"/>
      <c r="F49" s="22"/>
      <c r="G49" s="22">
        <v>59.74</v>
      </c>
      <c r="H49" s="22"/>
      <c r="I49" s="22"/>
      <c r="J49" s="22"/>
      <c r="K49" s="22">
        <f t="shared" si="7"/>
        <v>59.74</v>
      </c>
      <c r="L49" s="22"/>
      <c r="M49" s="22">
        <v>2</v>
      </c>
      <c r="N49" s="22"/>
      <c r="O49" s="22">
        <f t="shared" si="15"/>
        <v>2</v>
      </c>
      <c r="P49" s="23">
        <f t="shared" si="17"/>
        <v>19415.5</v>
      </c>
      <c r="Q49" s="24">
        <f>SUM(L50*427)+(M50*451)+(N50*361)</f>
        <v>0</v>
      </c>
      <c r="R49" s="23">
        <f t="shared" si="18"/>
        <v>19415.5</v>
      </c>
      <c r="S49" s="20">
        <v>2006</v>
      </c>
    </row>
    <row r="50" spans="1:19" x14ac:dyDescent="0.25">
      <c r="A50" s="19">
        <v>161</v>
      </c>
      <c r="B50" s="20">
        <v>10</v>
      </c>
      <c r="C50" s="25" t="s">
        <v>93</v>
      </c>
      <c r="D50" s="25" t="s">
        <v>95</v>
      </c>
      <c r="E50" s="22"/>
      <c r="F50" s="22"/>
      <c r="G50" s="22">
        <v>17.899999999999999</v>
      </c>
      <c r="H50" s="22"/>
      <c r="I50" s="22"/>
      <c r="J50" s="22"/>
      <c r="K50" s="22">
        <f t="shared" si="7"/>
        <v>17.899999999999999</v>
      </c>
      <c r="L50" s="22"/>
      <c r="M50" s="22"/>
      <c r="N50" s="22"/>
      <c r="O50" s="22"/>
      <c r="P50" s="23">
        <f t="shared" si="17"/>
        <v>5817.4999999999991</v>
      </c>
      <c r="Q50" s="24">
        <f t="shared" ref="Q50:Q51" si="19">SUM(L51*429)+(M51*458)+(N51*372)</f>
        <v>22900</v>
      </c>
      <c r="R50" s="23">
        <f t="shared" si="18"/>
        <v>28717.5</v>
      </c>
      <c r="S50" s="20">
        <v>2006</v>
      </c>
    </row>
    <row r="51" spans="1:19" x14ac:dyDescent="0.25">
      <c r="A51" s="19">
        <v>319</v>
      </c>
      <c r="B51" s="20">
        <v>1</v>
      </c>
      <c r="C51" s="21" t="s">
        <v>96</v>
      </c>
      <c r="D51" s="21" t="s">
        <v>97</v>
      </c>
      <c r="E51" s="22">
        <v>21</v>
      </c>
      <c r="F51" s="22"/>
      <c r="G51" s="22"/>
      <c r="H51" s="22"/>
      <c r="I51" s="22"/>
      <c r="J51" s="22"/>
      <c r="K51" s="22">
        <f t="shared" si="7"/>
        <v>21</v>
      </c>
      <c r="L51" s="22"/>
      <c r="M51" s="22">
        <v>50</v>
      </c>
      <c r="N51" s="22"/>
      <c r="O51" s="22">
        <f>SUM(L51:N51)</f>
        <v>50</v>
      </c>
      <c r="P51" s="23">
        <f t="shared" si="17"/>
        <v>9450</v>
      </c>
      <c r="Q51" s="24">
        <f t="shared" si="19"/>
        <v>6412</v>
      </c>
      <c r="R51" s="23">
        <f t="shared" si="18"/>
        <v>15862</v>
      </c>
      <c r="S51" s="20">
        <v>2016</v>
      </c>
    </row>
    <row r="52" spans="1:19" ht="16.5" thickBot="1" x14ac:dyDescent="0.3">
      <c r="A52" s="19">
        <v>279</v>
      </c>
      <c r="B52" s="20">
        <v>2</v>
      </c>
      <c r="C52" s="25" t="s">
        <v>98</v>
      </c>
      <c r="D52" s="25" t="s">
        <v>99</v>
      </c>
      <c r="E52" s="22"/>
      <c r="F52" s="22"/>
      <c r="G52" s="22">
        <v>13.4</v>
      </c>
      <c r="H52" s="22"/>
      <c r="I52" s="22"/>
      <c r="J52" s="22"/>
      <c r="K52" s="22">
        <f t="shared" si="7"/>
        <v>13.4</v>
      </c>
      <c r="L52" s="22"/>
      <c r="M52" s="22">
        <v>14</v>
      </c>
      <c r="N52" s="22"/>
      <c r="O52" s="22">
        <f>SUM(L52:N52)</f>
        <v>14</v>
      </c>
      <c r="P52" s="23">
        <f t="shared" si="17"/>
        <v>4355</v>
      </c>
      <c r="Q52" s="24">
        <f>SUM(L53*427)+(M53*451)+(N53*361)</f>
        <v>0</v>
      </c>
      <c r="R52" s="23">
        <f t="shared" si="18"/>
        <v>4355</v>
      </c>
      <c r="S52" s="20">
        <v>2006</v>
      </c>
    </row>
    <row r="53" spans="1:19" ht="19.5" thickBot="1" x14ac:dyDescent="0.35">
      <c r="A53" s="19"/>
      <c r="B53" s="20"/>
      <c r="C53" s="25"/>
      <c r="D53" s="25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4"/>
      <c r="Q53" s="32">
        <f>SUM(Q4:Q52)</f>
        <v>507977.05999999994</v>
      </c>
      <c r="R53" s="23"/>
      <c r="S53" s="20"/>
    </row>
    <row r="54" spans="1:19" ht="36" customHeight="1" thickBot="1" x14ac:dyDescent="0.35">
      <c r="A54" s="33" t="s">
        <v>100</v>
      </c>
      <c r="B54" s="34"/>
      <c r="C54" s="35"/>
      <c r="D54" s="35"/>
      <c r="E54" s="34">
        <f>SUM(E5:E53)</f>
        <v>185.29999999999998</v>
      </c>
      <c r="F54" s="34">
        <f>SUM(F16:F53)</f>
        <v>51.4</v>
      </c>
      <c r="G54" s="34">
        <f>SUM(G4:G53)</f>
        <v>1251.8000000000002</v>
      </c>
      <c r="H54" s="34">
        <f>SUM(H4:H53)</f>
        <v>46.15</v>
      </c>
      <c r="I54" s="34">
        <f>SUM(I13:I53)</f>
        <v>13</v>
      </c>
      <c r="J54" s="34">
        <f>SUM(J3:J53)</f>
        <v>0</v>
      </c>
      <c r="K54" s="34">
        <f>SUM(K4:K53)</f>
        <v>1547.6500000000005</v>
      </c>
      <c r="L54" s="34">
        <f>SUM(L4:L53)</f>
        <v>69</v>
      </c>
      <c r="M54" s="34">
        <f>SUM(M4:M53)</f>
        <v>930.55000000000007</v>
      </c>
      <c r="N54" s="34">
        <f>SUM(N4:N53)</f>
        <v>140.28</v>
      </c>
      <c r="O54" s="34">
        <f>SUM(L54:N54)</f>
        <v>1139.8300000000002</v>
      </c>
      <c r="P54" s="32">
        <f>SUM(P4:P53)</f>
        <v>538697.5</v>
      </c>
      <c r="R54" s="32" t="e">
        <f>SUM(R4:R53)</f>
        <v>#REF!</v>
      </c>
      <c r="S54" s="34"/>
    </row>
    <row r="55" spans="1:19" x14ac:dyDescent="0.25">
      <c r="Q55" s="24" t="e">
        <f>SUM(#REF!*429)+(#REF!*458)+(#REF!*372)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Jay Brenchick</cp:lastModifiedBy>
  <dcterms:created xsi:type="dcterms:W3CDTF">2021-02-11T02:12:31Z</dcterms:created>
  <dcterms:modified xsi:type="dcterms:W3CDTF">2021-07-27T19:03:00Z</dcterms:modified>
</cp:coreProperties>
</file>